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8800" windowHeight="12300"/>
  </bookViews>
  <sheets>
    <sheet name="degrees_awarded_ethnicity" sheetId="1" r:id="rId1"/>
  </sheets>
  <definedNames>
    <definedName name="HTML_CodePage" hidden="1">1252</definedName>
    <definedName name="HTML_Control" localSheetId="0" hidden="1">{"'degrees_awarded_ethnicity.xls'!$B$6:$N$17"}</definedName>
    <definedName name="HTML_Control" hidden="1">{"'degrees_awarded_department'!$B$5:$X$186"}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Documents\FrontPage\degrees_awarded_ethnicity.htm"</definedName>
    <definedName name="HTML_Title" hidden="1">""</definedName>
    <definedName name="_xlnm.Print_Area" localSheetId="0">degrees_awarded_ethnicity!$A$1:$AK$50</definedName>
  </definedNames>
  <calcPr calcId="162913"/>
</workbook>
</file>

<file path=xl/calcChain.xml><?xml version="1.0" encoding="utf-8"?>
<calcChain xmlns="http://schemas.openxmlformats.org/spreadsheetml/2006/main">
  <c r="AI17" i="1" l="1"/>
  <c r="AI11" i="1"/>
  <c r="AH11" i="1" l="1"/>
  <c r="AH17" i="1" s="1"/>
  <c r="AG12" i="1" l="1"/>
  <c r="AG17" i="1" s="1"/>
  <c r="AF12" i="1" l="1"/>
  <c r="AF17" i="1" s="1"/>
  <c r="AE17" i="1" l="1"/>
  <c r="AD12" i="1"/>
  <c r="AD17" i="1"/>
  <c r="AC12" i="1" l="1"/>
  <c r="AC17" i="1" s="1"/>
  <c r="AB13" i="1" l="1"/>
  <c r="AB17" i="1" s="1"/>
  <c r="AA17" i="1" l="1"/>
  <c r="Z17" i="1"/>
  <c r="Y17" i="1"/>
  <c r="X17" i="1"/>
  <c r="W17" i="1"/>
  <c r="V17" i="1"/>
  <c r="U17" i="1"/>
  <c r="T17" i="1"/>
  <c r="S17" i="1"/>
  <c r="R9" i="1"/>
  <c r="R10" i="1"/>
  <c r="R11" i="1"/>
  <c r="R12" i="1"/>
  <c r="R13" i="1"/>
  <c r="R14" i="1"/>
  <c r="R16" i="1"/>
  <c r="Q9" i="1"/>
  <c r="Q10" i="1"/>
  <c r="Q11" i="1"/>
  <c r="Q12" i="1"/>
  <c r="Q17" i="1" s="1"/>
  <c r="Q13" i="1"/>
  <c r="Q14" i="1"/>
  <c r="Q16" i="1"/>
  <c r="P9" i="1"/>
  <c r="P10" i="1"/>
  <c r="P11" i="1"/>
  <c r="P12" i="1"/>
  <c r="P13" i="1"/>
  <c r="P14" i="1"/>
  <c r="P16" i="1"/>
  <c r="AJ17" i="1"/>
  <c r="O14" i="1"/>
  <c r="D14" i="1"/>
  <c r="D10" i="1"/>
  <c r="E14" i="1"/>
  <c r="E10" i="1"/>
  <c r="E9" i="1"/>
  <c r="F14" i="1"/>
  <c r="F12" i="1"/>
  <c r="F10" i="1"/>
  <c r="K16" i="1"/>
  <c r="K14" i="1"/>
  <c r="K12" i="1"/>
  <c r="K10" i="1"/>
  <c r="L14" i="1"/>
  <c r="L10" i="1"/>
  <c r="L16" i="1"/>
  <c r="M14" i="1"/>
  <c r="N16" i="1"/>
  <c r="N14" i="1"/>
  <c r="N10" i="1"/>
  <c r="J10" i="1"/>
  <c r="J12" i="1"/>
  <c r="J14" i="1"/>
  <c r="R17" i="1" l="1"/>
  <c r="P17" i="1"/>
</calcChain>
</file>

<file path=xl/sharedStrings.xml><?xml version="1.0" encoding="utf-8"?>
<sst xmlns="http://schemas.openxmlformats.org/spreadsheetml/2006/main" count="45" uniqueCount="45">
  <si>
    <t>African-American</t>
  </si>
  <si>
    <t>American Indian/Alaskan Native</t>
  </si>
  <si>
    <t>Asian/Pacific Isalander</t>
  </si>
  <si>
    <t>Hispanic</t>
  </si>
  <si>
    <t>Unknown</t>
  </si>
  <si>
    <t>TOTAL</t>
  </si>
  <si>
    <t>UNIVERSITY OF MISSOURI-ST. LOUIS</t>
  </si>
  <si>
    <t>Non-Resident Alien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</si>
  <si>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</si>
  <si>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</si>
  <si>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</si>
  <si>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</si>
  <si>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</si>
  <si>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</si>
  <si>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</si>
  <si>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</si>
  <si>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</si>
  <si>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</si>
  <si>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</si>
  <si>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</si>
  <si>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</si>
  <si>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</si>
  <si>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</si>
  <si>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</si>
  <si>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</si>
  <si>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TABLE 3-2. DEGREES &amp; CERTIFICATES AWARDED BY ETHNICITY</t>
  </si>
  <si>
    <t>FY2004</t>
  </si>
  <si>
    <t>FY2005</t>
  </si>
  <si>
    <t>FY2006</t>
  </si>
  <si>
    <t>FY2007</t>
  </si>
  <si>
    <t>FY2008</t>
  </si>
  <si>
    <t>FY2009</t>
  </si>
  <si>
    <t>FY2010</t>
  </si>
  <si>
    <t>White</t>
  </si>
  <si>
    <t>Two or more Races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</si>
  <si>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</si>
  <si>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</si>
  <si>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</si>
  <si>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</si>
  <si>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</si>
  <si>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</si>
  <si>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</si>
  <si>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</si>
  <si>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</si>
  <si>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Source:  IPEDS-C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</si>
</sst>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8"/>
      <name val="DUTCH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2" borderId="0"/>
  </cellStyleXfs>
  <cellXfs count="24">
    <xf numFmtId="37" fontId="0" fillId="2" borderId="0" xfId="0" applyNumberFormat="1"/>
    <xf numFmtId="37" fontId="2" fillId="2" borderId="0" xfId="0" applyNumberFormat="1" applyFont="1"/>
    <xf numFmtId="37" fontId="2" fillId="2" borderId="0" xfId="0" applyNumberFormat="1" applyFont="1" applyBorder="1"/>
    <xf numFmtId="37" fontId="4" fillId="2" borderId="0" xfId="0" applyNumberFormat="1" applyFont="1" applyBorder="1"/>
    <xf numFmtId="37" fontId="4" fillId="2" borderId="0" xfId="0" applyNumberFormat="1" applyFont="1"/>
    <xf numFmtId="37" fontId="4" fillId="2" borderId="1" xfId="0" applyNumberFormat="1" applyFont="1" applyBorder="1" applyAlignment="1">
      <alignment horizontal="right"/>
    </xf>
    <xf numFmtId="37" fontId="4" fillId="2" borderId="2" xfId="0" applyNumberFormat="1" applyFont="1" applyBorder="1"/>
    <xf numFmtId="37" fontId="3" fillId="2" borderId="3" xfId="0" applyNumberFormat="1" applyFont="1" applyBorder="1"/>
    <xf numFmtId="37" fontId="1" fillId="2" borderId="3" xfId="0" applyNumberFormat="1" applyFont="1" applyBorder="1"/>
    <xf numFmtId="37" fontId="2" fillId="2" borderId="1" xfId="0" applyNumberFormat="1" applyFont="1" applyBorder="1"/>
    <xf numFmtId="37" fontId="2" fillId="2" borderId="4" xfId="0" applyNumberFormat="1" applyFont="1" applyBorder="1"/>
    <xf numFmtId="37" fontId="2" fillId="2" borderId="5" xfId="0" applyNumberFormat="1" applyFont="1" applyBorder="1"/>
    <xf numFmtId="37" fontId="2" fillId="2" borderId="6" xfId="0" applyNumberFormat="1" applyFont="1" applyBorder="1"/>
    <xf numFmtId="37" fontId="2" fillId="2" borderId="7" xfId="0" applyNumberFormat="1" applyFont="1" applyBorder="1"/>
    <xf numFmtId="37" fontId="4" fillId="2" borderId="6" xfId="0" applyNumberFormat="1" applyFont="1" applyBorder="1"/>
    <xf numFmtId="37" fontId="4" fillId="2" borderId="7" xfId="0" applyNumberFormat="1" applyFont="1" applyBorder="1"/>
    <xf numFmtId="37" fontId="2" fillId="2" borderId="8" xfId="0" applyNumberFormat="1" applyFont="1" applyBorder="1"/>
    <xf numFmtId="37" fontId="2" fillId="2" borderId="9" xfId="0" applyNumberFormat="1" applyFont="1" applyBorder="1"/>
    <xf numFmtId="37" fontId="5" fillId="2" borderId="0" xfId="0" applyNumberFormat="1" applyFont="1" applyBorder="1"/>
    <xf numFmtId="37" fontId="2" fillId="2" borderId="10" xfId="0" applyNumberFormat="1" applyFont="1" applyBorder="1"/>
    <xf numFmtId="37" fontId="6" fillId="2" borderId="10" xfId="0" applyNumberFormat="1" applyFont="1" applyBorder="1"/>
    <xf numFmtId="37" fontId="1" fillId="2" borderId="10" xfId="0" applyNumberFormat="1" applyFont="1" applyBorder="1"/>
    <xf numFmtId="37" fontId="2" fillId="2" borderId="3" xfId="0" applyNumberFormat="1" applyFont="1" applyBorder="1"/>
    <xf numFmtId="37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Degrees &amp; Certificates Awarded by Ethnicity</a:t>
            </a:r>
          </a:p>
        </c:rich>
      </c:tx>
      <c:layout>
        <c:manualLayout>
          <c:xMode val="edge"/>
          <c:yMode val="edge"/>
          <c:x val="0.306518927402116"/>
          <c:y val="3.03738317757009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28895053166897"/>
          <c:y val="0.16588785046728971"/>
          <c:w val="0.63384231552471304"/>
          <c:h val="0.58177570093457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degrees_awarded_ethnicity!$B$9</c:f>
              <c:strCache>
                <c:ptCount val="1"/>
                <c:pt idx="0">
                  <c:v>Non-Resident Alien</c:v>
                </c:pt>
              </c:strCache>
            </c:strRef>
          </c:tx>
          <c:invertIfNegative val="0"/>
          <c:cat>
            <c:strRef>
              <c:f>degrees_awarded_ethnicity!$D$8:$AJ$8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degrees_awarded_ethnicity!$D$9:$AJ$9</c:f>
              <c:numCache>
                <c:formatCode>#,##0_);\(#,##0\)</c:formatCode>
                <c:ptCount val="10"/>
                <c:pt idx="0">
                  <c:v>145</c:v>
                </c:pt>
                <c:pt idx="1">
                  <c:v>150</c:v>
                </c:pt>
                <c:pt idx="2">
                  <c:v>164</c:v>
                </c:pt>
                <c:pt idx="3">
                  <c:v>153</c:v>
                </c:pt>
                <c:pt idx="4">
                  <c:v>177</c:v>
                </c:pt>
                <c:pt idx="5">
                  <c:v>178</c:v>
                </c:pt>
                <c:pt idx="6">
                  <c:v>135</c:v>
                </c:pt>
                <c:pt idx="7">
                  <c:v>199</c:v>
                </c:pt>
                <c:pt idx="8">
                  <c:v>194</c:v>
                </c:pt>
                <c:pt idx="9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889-9E66-4BAAB5772DA2}"/>
            </c:ext>
          </c:extLst>
        </c:ser>
        <c:ser>
          <c:idx val="1"/>
          <c:order val="1"/>
          <c:tx>
            <c:strRef>
              <c:f>degrees_awarded_ethnicity!$B$10</c:f>
              <c:strCache>
                <c:ptCount val="1"/>
                <c:pt idx="0">
                  <c:v>African-American</c:v>
                </c:pt>
              </c:strCache>
            </c:strRef>
          </c:tx>
          <c:invertIfNegative val="0"/>
          <c:cat>
            <c:strRef>
              <c:f>degrees_awarded_ethnicity!$D$8:$AJ$8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degrees_awarded_ethnicity!$D$10:$AJ$10</c:f>
              <c:numCache>
                <c:formatCode>#,##0_);\(#,##0\)</c:formatCode>
                <c:ptCount val="10"/>
                <c:pt idx="0">
                  <c:v>372</c:v>
                </c:pt>
                <c:pt idx="1">
                  <c:v>400</c:v>
                </c:pt>
                <c:pt idx="2">
                  <c:v>384</c:v>
                </c:pt>
                <c:pt idx="3">
                  <c:v>414</c:v>
                </c:pt>
                <c:pt idx="4">
                  <c:v>414</c:v>
                </c:pt>
                <c:pt idx="5">
                  <c:v>466</c:v>
                </c:pt>
                <c:pt idx="6">
                  <c:v>515</c:v>
                </c:pt>
                <c:pt idx="7">
                  <c:v>432</c:v>
                </c:pt>
                <c:pt idx="8">
                  <c:v>389</c:v>
                </c:pt>
                <c:pt idx="9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3-4889-9E66-4BAAB5772DA2}"/>
            </c:ext>
          </c:extLst>
        </c:ser>
        <c:ser>
          <c:idx val="2"/>
          <c:order val="2"/>
          <c:tx>
            <c:strRef>
              <c:f>degrees_awarded_ethnicity!$B$11</c:f>
              <c:strCache>
                <c:ptCount val="1"/>
                <c:pt idx="0">
                  <c:v>American Indian/Alaskan Native</c:v>
                </c:pt>
              </c:strCache>
            </c:strRef>
          </c:tx>
          <c:invertIfNegative val="0"/>
          <c:val>
            <c:numRef>
              <c:f>degrees_awarded_ethnicity!$D$11:$AJ$11</c:f>
              <c:numCache>
                <c:formatCode>#,##0_);\(#,##0\)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20</c:v>
                </c:pt>
                <c:pt idx="8">
                  <c:v>15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3-4889-9E66-4BAAB5772DA2}"/>
            </c:ext>
          </c:extLst>
        </c:ser>
        <c:ser>
          <c:idx val="3"/>
          <c:order val="3"/>
          <c:tx>
            <c:strRef>
              <c:f>degrees_awarded_ethnicity!$B$12</c:f>
              <c:strCache>
                <c:ptCount val="1"/>
                <c:pt idx="0">
                  <c:v>Asian/Pacific Isalander</c:v>
                </c:pt>
              </c:strCache>
            </c:strRef>
          </c:tx>
          <c:invertIfNegative val="0"/>
          <c:val>
            <c:numRef>
              <c:f>degrees_awarded_ethnicity!$D$12:$AJ$12</c:f>
              <c:numCache>
                <c:formatCode>#,##0_);\(#,##0\)</c:formatCode>
                <c:ptCount val="10"/>
                <c:pt idx="0">
                  <c:v>84</c:v>
                </c:pt>
                <c:pt idx="1">
                  <c:v>83</c:v>
                </c:pt>
                <c:pt idx="2">
                  <c:v>99</c:v>
                </c:pt>
                <c:pt idx="3">
                  <c:v>104</c:v>
                </c:pt>
                <c:pt idx="4">
                  <c:v>100</c:v>
                </c:pt>
                <c:pt idx="5">
                  <c:v>124</c:v>
                </c:pt>
                <c:pt idx="6">
                  <c:v>135</c:v>
                </c:pt>
                <c:pt idx="7">
                  <c:v>167</c:v>
                </c:pt>
                <c:pt idx="8">
                  <c:v>152</c:v>
                </c:pt>
                <c:pt idx="9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33-4889-9E66-4BAAB5772DA2}"/>
            </c:ext>
          </c:extLst>
        </c:ser>
        <c:ser>
          <c:idx val="4"/>
          <c:order val="4"/>
          <c:tx>
            <c:strRef>
              <c:f>degrees_awarded_ethnicity!$B$13</c:f>
              <c:strCache>
                <c:ptCount val="1"/>
                <c:pt idx="0">
                  <c:v>Hispanic</c:v>
                </c:pt>
              </c:strCache>
            </c:strRef>
          </c:tx>
          <c:invertIfNegative val="0"/>
          <c:val>
            <c:numRef>
              <c:f>degrees_awarded_ethnicity!$D$13:$AJ$13</c:f>
              <c:numCache>
                <c:formatCode>#,##0_);\(#,##0\)</c:formatCode>
                <c:ptCount val="10"/>
                <c:pt idx="0">
                  <c:v>56</c:v>
                </c:pt>
                <c:pt idx="1">
                  <c:v>53</c:v>
                </c:pt>
                <c:pt idx="2">
                  <c:v>61</c:v>
                </c:pt>
                <c:pt idx="3">
                  <c:v>73</c:v>
                </c:pt>
                <c:pt idx="4">
                  <c:v>69</c:v>
                </c:pt>
                <c:pt idx="5">
                  <c:v>93</c:v>
                </c:pt>
                <c:pt idx="6">
                  <c:v>64</c:v>
                </c:pt>
                <c:pt idx="7">
                  <c:v>83</c:v>
                </c:pt>
                <c:pt idx="8">
                  <c:v>72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3-4889-9E66-4BAAB5772DA2}"/>
            </c:ext>
          </c:extLst>
        </c:ser>
        <c:ser>
          <c:idx val="5"/>
          <c:order val="5"/>
          <c:tx>
            <c:strRef>
              <c:f>degrees_awarded_ethnicity!$B$14</c:f>
              <c:strCache>
                <c:ptCount val="1"/>
                <c:pt idx="0">
                  <c:v>White</c:v>
                </c:pt>
              </c:strCache>
            </c:strRef>
          </c:tx>
          <c:invertIfNegative val="0"/>
          <c:val>
            <c:numRef>
              <c:f>degrees_awarded_ethnicity!$D$14:$AJ$14</c:f>
              <c:numCache>
                <c:formatCode>#,##0_);\(#,##0\)</c:formatCode>
                <c:ptCount val="10"/>
                <c:pt idx="0">
                  <c:v>2018</c:v>
                </c:pt>
                <c:pt idx="1">
                  <c:v>2127</c:v>
                </c:pt>
                <c:pt idx="2">
                  <c:v>2066</c:v>
                </c:pt>
                <c:pt idx="3">
                  <c:v>2053</c:v>
                </c:pt>
                <c:pt idx="4">
                  <c:v>2068</c:v>
                </c:pt>
                <c:pt idx="5">
                  <c:v>2155</c:v>
                </c:pt>
                <c:pt idx="6">
                  <c:v>2234</c:v>
                </c:pt>
                <c:pt idx="7">
                  <c:v>2110</c:v>
                </c:pt>
                <c:pt idx="8">
                  <c:v>2060</c:v>
                </c:pt>
                <c:pt idx="9">
                  <c:v>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33-4889-9E66-4BAAB5772DA2}"/>
            </c:ext>
          </c:extLst>
        </c:ser>
        <c:ser>
          <c:idx val="7"/>
          <c:order val="6"/>
          <c:tx>
            <c:v>Two or more Races</c:v>
          </c:tx>
          <c:invertIfNegative val="0"/>
          <c:val>
            <c:numRef>
              <c:f>degrees_awarded_ethnicity!$D$15:$AJ$15</c:f>
              <c:numCache>
                <c:formatCode>#,##0_);\(#,##0\)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14</c:v>
                </c:pt>
                <c:pt idx="3">
                  <c:v>20</c:v>
                </c:pt>
                <c:pt idx="4">
                  <c:v>23</c:v>
                </c:pt>
                <c:pt idx="5">
                  <c:v>34</c:v>
                </c:pt>
                <c:pt idx="6">
                  <c:v>57</c:v>
                </c:pt>
                <c:pt idx="7">
                  <c:v>56</c:v>
                </c:pt>
                <c:pt idx="8">
                  <c:v>76</c:v>
                </c:pt>
                <c:pt idx="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33-4889-9E66-4BAAB5772DA2}"/>
            </c:ext>
          </c:extLst>
        </c:ser>
        <c:ser>
          <c:idx val="6"/>
          <c:order val="7"/>
          <c:tx>
            <c:strRef>
              <c:f>degrees_awarded_ethnicity!$B$16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val>
            <c:numRef>
              <c:f>degrees_awarded_ethnicity!$D$16:$AJ$16</c:f>
              <c:numCache>
                <c:formatCode>#,##0_);\(#,##0\)</c:formatCode>
                <c:ptCount val="10"/>
                <c:pt idx="0">
                  <c:v>317</c:v>
                </c:pt>
                <c:pt idx="1">
                  <c:v>320</c:v>
                </c:pt>
                <c:pt idx="2">
                  <c:v>279</c:v>
                </c:pt>
                <c:pt idx="3">
                  <c:v>240</c:v>
                </c:pt>
                <c:pt idx="4">
                  <c:v>233</c:v>
                </c:pt>
                <c:pt idx="5">
                  <c:v>208</c:v>
                </c:pt>
                <c:pt idx="6">
                  <c:v>191</c:v>
                </c:pt>
                <c:pt idx="7">
                  <c:v>156</c:v>
                </c:pt>
                <c:pt idx="8">
                  <c:v>140</c:v>
                </c:pt>
                <c:pt idx="9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33-4889-9E66-4BAAB577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571136"/>
        <c:axId val="200576384"/>
      </c:barChart>
      <c:catAx>
        <c:axId val="2005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0499337067402658"/>
              <c:y val="0.897196261682242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640000" vert="horz"/>
          <a:lstStyle/>
          <a:p>
            <a:pPr>
              <a:defRPr/>
            </a:pPr>
            <a:endParaRPr lang="en-US"/>
          </a:p>
        </c:txPr>
        <c:crossAx val="2005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576384"/>
        <c:scaling>
          <c:orientation val="minMax"/>
          <c:max val="3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Degrees</a:t>
                </a:r>
              </a:p>
            </c:rich>
          </c:tx>
          <c:layout>
            <c:manualLayout>
              <c:xMode val="edge"/>
              <c:yMode val="edge"/>
              <c:x val="6.4725221203019729E-3"/>
              <c:y val="0.32476635514018692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057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54889498036051"/>
          <c:y val="0.1144859813084112"/>
          <c:w val="0.2071024433801445"/>
          <c:h val="0.86593519268035424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38100</xdr:rowOff>
    </xdr:from>
    <xdr:to>
      <xdr:col>35</xdr:col>
      <xdr:colOff>466725</xdr:colOff>
      <xdr:row>49</xdr:row>
      <xdr:rowOff>0</xdr:rowOff>
    </xdr:to>
    <xdr:graphicFrame macro="">
      <xdr:nvGraphicFramePr>
        <xdr:cNvPr id="1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0</xdr:row>
      <xdr:rowOff>114300</xdr:rowOff>
    </xdr:from>
    <xdr:to>
      <xdr:col>1</xdr:col>
      <xdr:colOff>1038225</xdr:colOff>
      <xdr:row>3</xdr:row>
      <xdr:rowOff>66675</xdr:rowOff>
    </xdr:to>
    <xdr:pic>
      <xdr:nvPicPr>
        <xdr:cNvPr id="1047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showGridLines="0" tabSelected="1" showOutlineSymbols="0" workbookViewId="0"/>
  </sheetViews>
  <sheetFormatPr defaultColWidth="8.1640625" defaultRowHeight="12"/>
  <cols>
    <col min="1" max="1" width="2.33203125" style="1" customWidth="1"/>
    <col min="2" max="2" width="28.5" style="1" customWidth="1"/>
    <col min="3" max="3" width="1" style="1" customWidth="1"/>
    <col min="4" max="26" width="9.1640625" style="1" hidden="1" customWidth="1"/>
    <col min="27" max="30" width="9.1640625" style="1" customWidth="1"/>
    <col min="31" max="36" width="9.1640625" style="2" customWidth="1"/>
    <col min="37" max="37" width="2.33203125" style="1" customWidth="1"/>
    <col min="38" max="38" width="6.5" style="1" customWidth="1"/>
    <col min="39" max="16384" width="8.1640625" style="1"/>
  </cols>
  <sheetData>
    <row r="1" spans="1:37">
      <c r="A1" s="10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1"/>
    </row>
    <row r="2" spans="1:37" ht="12.75">
      <c r="A2" s="12"/>
      <c r="C2" s="20" t="s">
        <v>6</v>
      </c>
      <c r="D2" s="21"/>
      <c r="E2" s="21"/>
      <c r="F2" s="21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3"/>
    </row>
    <row r="3" spans="1:37" ht="13.5" thickBot="1">
      <c r="A3" s="12"/>
      <c r="B3" s="2"/>
      <c r="C3" s="7" t="s">
        <v>25</v>
      </c>
      <c r="D3" s="22"/>
      <c r="E3" s="22"/>
      <c r="F3" s="22"/>
      <c r="G3" s="2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13"/>
    </row>
    <row r="4" spans="1:37" ht="12.75" thickTop="1">
      <c r="A4" s="1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K4" s="13"/>
    </row>
    <row r="5" spans="1:37">
      <c r="A5" s="1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K5" s="13"/>
    </row>
    <row r="6" spans="1:37">
      <c r="A6" s="1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K6" s="13"/>
    </row>
    <row r="7" spans="1:37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K7" s="13"/>
    </row>
    <row r="8" spans="1:37" s="4" customFormat="1">
      <c r="A8" s="14"/>
      <c r="B8" s="3"/>
      <c r="C8" s="3"/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18</v>
      </c>
      <c r="O8" s="5" t="s">
        <v>19</v>
      </c>
      <c r="P8" s="5" t="s">
        <v>20</v>
      </c>
      <c r="Q8" s="5" t="s">
        <v>21</v>
      </c>
      <c r="R8" s="5" t="s">
        <v>22</v>
      </c>
      <c r="S8" s="5" t="s">
        <v>23</v>
      </c>
      <c r="T8" s="5" t="s">
        <v>24</v>
      </c>
      <c r="U8" s="5" t="s">
        <v>26</v>
      </c>
      <c r="V8" s="5" t="s">
        <v>27</v>
      </c>
      <c r="W8" s="5" t="s">
        <v>28</v>
      </c>
      <c r="X8" s="5" t="s">
        <v>29</v>
      </c>
      <c r="Y8" s="5" t="s">
        <v>30</v>
      </c>
      <c r="Z8" s="5" t="s">
        <v>31</v>
      </c>
      <c r="AA8" s="5" t="s">
        <v>32</v>
      </c>
      <c r="AB8" s="5" t="s">
        <v>35</v>
      </c>
      <c r="AC8" s="5" t="s">
        <v>36</v>
      </c>
      <c r="AD8" s="5" t="s">
        <v>37</v>
      </c>
      <c r="AE8" s="5" t="s">
        <v>38</v>
      </c>
      <c r="AF8" s="5" t="s">
        <v>39</v>
      </c>
      <c r="AG8" s="5" t="s">
        <v>40</v>
      </c>
      <c r="AH8" s="5" t="s">
        <v>41</v>
      </c>
      <c r="AI8" s="5" t="s">
        <v>42</v>
      </c>
      <c r="AJ8" s="5" t="s">
        <v>43</v>
      </c>
      <c r="AK8" s="15"/>
    </row>
    <row r="9" spans="1:37">
      <c r="A9" s="12"/>
      <c r="B9" s="2" t="s">
        <v>7</v>
      </c>
      <c r="C9" s="2"/>
      <c r="D9" s="2">
        <v>14</v>
      </c>
      <c r="E9" s="2">
        <f>14</f>
        <v>14</v>
      </c>
      <c r="F9" s="2">
        <v>16</v>
      </c>
      <c r="G9" s="2">
        <v>14</v>
      </c>
      <c r="H9" s="2">
        <v>13</v>
      </c>
      <c r="I9" s="2">
        <v>13</v>
      </c>
      <c r="J9" s="2">
        <v>12</v>
      </c>
      <c r="K9" s="2">
        <v>4</v>
      </c>
      <c r="L9" s="2">
        <v>10</v>
      </c>
      <c r="M9" s="2">
        <v>13</v>
      </c>
      <c r="N9" s="2">
        <v>35</v>
      </c>
      <c r="O9" s="2">
        <v>50</v>
      </c>
      <c r="P9" s="2">
        <f>27+39</f>
        <v>66</v>
      </c>
      <c r="Q9" s="2">
        <f>39+49</f>
        <v>88</v>
      </c>
      <c r="R9" s="2">
        <f>50+56</f>
        <v>106</v>
      </c>
      <c r="S9" s="2">
        <v>137</v>
      </c>
      <c r="T9" s="2">
        <v>167</v>
      </c>
      <c r="U9" s="2">
        <v>137</v>
      </c>
      <c r="V9" s="2">
        <v>134</v>
      </c>
      <c r="W9" s="2">
        <v>121</v>
      </c>
      <c r="X9" s="2">
        <v>150</v>
      </c>
      <c r="Y9" s="2">
        <v>146</v>
      </c>
      <c r="Z9" s="2">
        <v>179</v>
      </c>
      <c r="AA9" s="2">
        <v>145</v>
      </c>
      <c r="AB9" s="2">
        <v>150</v>
      </c>
      <c r="AC9" s="2">
        <v>164</v>
      </c>
      <c r="AD9" s="2">
        <v>153</v>
      </c>
      <c r="AE9" s="2">
        <v>177</v>
      </c>
      <c r="AF9" s="23">
        <v>178</v>
      </c>
      <c r="AG9" s="23">
        <v>135</v>
      </c>
      <c r="AH9" s="23">
        <v>199</v>
      </c>
      <c r="AI9" s="23">
        <v>194</v>
      </c>
      <c r="AJ9" s="23">
        <v>182</v>
      </c>
      <c r="AK9" s="13"/>
    </row>
    <row r="10" spans="1:37">
      <c r="A10" s="12"/>
      <c r="B10" s="2" t="s">
        <v>0</v>
      </c>
      <c r="C10" s="2"/>
      <c r="D10" s="2">
        <f>31+54+28</f>
        <v>113</v>
      </c>
      <c r="E10" s="2">
        <f>25+58+27+1</f>
        <v>111</v>
      </c>
      <c r="F10" s="2">
        <f>38+58+25+2</f>
        <v>123</v>
      </c>
      <c r="G10" s="2">
        <v>120</v>
      </c>
      <c r="H10" s="2">
        <v>141</v>
      </c>
      <c r="I10" s="2">
        <v>155</v>
      </c>
      <c r="J10" s="2">
        <f>34+80+8+26+1</f>
        <v>149</v>
      </c>
      <c r="K10" s="2">
        <f>36+87+16+39+1+2</f>
        <v>181</v>
      </c>
      <c r="L10" s="2">
        <f>45+118</f>
        <v>163</v>
      </c>
      <c r="M10" s="2">
        <v>200</v>
      </c>
      <c r="N10" s="2">
        <f>69+141</f>
        <v>210</v>
      </c>
      <c r="O10" s="2">
        <v>197</v>
      </c>
      <c r="P10" s="2">
        <f>54+193</f>
        <v>247</v>
      </c>
      <c r="Q10" s="2">
        <f>68+192</f>
        <v>260</v>
      </c>
      <c r="R10" s="2">
        <f>57+182</f>
        <v>239</v>
      </c>
      <c r="S10" s="2">
        <v>259</v>
      </c>
      <c r="T10" s="2">
        <v>249</v>
      </c>
      <c r="U10" s="2">
        <v>272</v>
      </c>
      <c r="V10" s="2">
        <v>314</v>
      </c>
      <c r="W10" s="2">
        <v>283</v>
      </c>
      <c r="X10" s="2">
        <v>318</v>
      </c>
      <c r="Y10" s="2">
        <v>337</v>
      </c>
      <c r="Z10" s="2">
        <v>368</v>
      </c>
      <c r="AA10" s="2">
        <v>372</v>
      </c>
      <c r="AB10" s="2">
        <v>400</v>
      </c>
      <c r="AC10" s="2">
        <v>384</v>
      </c>
      <c r="AD10" s="2">
        <v>414</v>
      </c>
      <c r="AE10" s="2">
        <v>414</v>
      </c>
      <c r="AF10" s="23">
        <v>466</v>
      </c>
      <c r="AG10" s="23">
        <v>515</v>
      </c>
      <c r="AH10" s="23">
        <v>432</v>
      </c>
      <c r="AI10" s="23">
        <v>389</v>
      </c>
      <c r="AJ10" s="23">
        <v>412</v>
      </c>
      <c r="AK10" s="13"/>
    </row>
    <row r="11" spans="1:37">
      <c r="A11" s="12"/>
      <c r="B11" s="2" t="s">
        <v>1</v>
      </c>
      <c r="C11" s="2"/>
      <c r="D11" s="2">
        <v>1</v>
      </c>
      <c r="E11" s="2">
        <v>1</v>
      </c>
      <c r="F11" s="2">
        <v>4</v>
      </c>
      <c r="G11" s="2">
        <v>5</v>
      </c>
      <c r="H11" s="2">
        <v>6</v>
      </c>
      <c r="I11" s="2">
        <v>1</v>
      </c>
      <c r="J11" s="2">
        <v>2</v>
      </c>
      <c r="K11" s="2">
        <v>3</v>
      </c>
      <c r="L11" s="2">
        <v>7</v>
      </c>
      <c r="M11" s="2">
        <v>2</v>
      </c>
      <c r="N11" s="2">
        <v>8</v>
      </c>
      <c r="O11" s="2">
        <v>3</v>
      </c>
      <c r="P11" s="2">
        <f>1+1</f>
        <v>2</v>
      </c>
      <c r="Q11" s="2">
        <f>1+8</f>
        <v>9</v>
      </c>
      <c r="R11" s="2">
        <f>2+4</f>
        <v>6</v>
      </c>
      <c r="S11" s="2">
        <v>4</v>
      </c>
      <c r="T11" s="2">
        <v>6</v>
      </c>
      <c r="U11" s="2">
        <v>6</v>
      </c>
      <c r="V11" s="2">
        <v>6</v>
      </c>
      <c r="W11" s="2">
        <v>10</v>
      </c>
      <c r="X11" s="2">
        <v>7</v>
      </c>
      <c r="Y11" s="2">
        <v>6</v>
      </c>
      <c r="Z11" s="2">
        <v>12</v>
      </c>
      <c r="AA11" s="2">
        <v>6</v>
      </c>
      <c r="AB11" s="2">
        <v>7</v>
      </c>
      <c r="AC11" s="2">
        <v>11</v>
      </c>
      <c r="AD11" s="2">
        <v>7</v>
      </c>
      <c r="AE11" s="2">
        <v>6</v>
      </c>
      <c r="AF11" s="23">
        <v>9</v>
      </c>
      <c r="AG11" s="23">
        <v>13</v>
      </c>
      <c r="AH11" s="23">
        <f>14+6</f>
        <v>20</v>
      </c>
      <c r="AI11" s="23">
        <f>10+5</f>
        <v>15</v>
      </c>
      <c r="AJ11" s="23">
        <v>14</v>
      </c>
      <c r="AK11" s="13"/>
    </row>
    <row r="12" spans="1:37">
      <c r="A12" s="12"/>
      <c r="B12" s="2" t="s">
        <v>2</v>
      </c>
      <c r="C12" s="2"/>
      <c r="D12" s="2">
        <v>14</v>
      </c>
      <c r="E12" s="2">
        <v>28</v>
      </c>
      <c r="F12" s="2">
        <f>38+24+3</f>
        <v>65</v>
      </c>
      <c r="G12" s="2">
        <v>76</v>
      </c>
      <c r="H12" s="2">
        <v>83</v>
      </c>
      <c r="I12" s="2">
        <v>75</v>
      </c>
      <c r="J12" s="2">
        <f>42+20+2</f>
        <v>64</v>
      </c>
      <c r="K12" s="2">
        <f>27+28+15+8+3</f>
        <v>81</v>
      </c>
      <c r="L12" s="2">
        <v>57</v>
      </c>
      <c r="M12" s="2">
        <v>82</v>
      </c>
      <c r="N12" s="2">
        <v>62</v>
      </c>
      <c r="O12" s="2">
        <v>48</v>
      </c>
      <c r="P12" s="2">
        <f>23+29</f>
        <v>52</v>
      </c>
      <c r="Q12" s="2">
        <f>26+50</f>
        <v>76</v>
      </c>
      <c r="R12" s="2">
        <f>28+53</f>
        <v>81</v>
      </c>
      <c r="S12" s="2">
        <v>94</v>
      </c>
      <c r="T12" s="2">
        <v>71</v>
      </c>
      <c r="U12" s="2">
        <v>77</v>
      </c>
      <c r="V12" s="2">
        <v>85</v>
      </c>
      <c r="W12" s="2">
        <v>78</v>
      </c>
      <c r="X12" s="2">
        <v>93</v>
      </c>
      <c r="Y12" s="2">
        <v>88</v>
      </c>
      <c r="Z12" s="2">
        <v>91</v>
      </c>
      <c r="AA12" s="2">
        <v>84</v>
      </c>
      <c r="AB12" s="2">
        <v>83</v>
      </c>
      <c r="AC12" s="2">
        <f>98+1</f>
        <v>99</v>
      </c>
      <c r="AD12" s="2">
        <f>103+1</f>
        <v>104</v>
      </c>
      <c r="AE12" s="2">
        <v>100</v>
      </c>
      <c r="AF12" s="23">
        <f>120+4</f>
        <v>124</v>
      </c>
      <c r="AG12" s="23">
        <f>130+5</f>
        <v>135</v>
      </c>
      <c r="AH12" s="23">
        <v>167</v>
      </c>
      <c r="AI12" s="23">
        <v>152</v>
      </c>
      <c r="AJ12" s="23">
        <v>131</v>
      </c>
      <c r="AK12" s="13"/>
    </row>
    <row r="13" spans="1:37">
      <c r="A13" s="12"/>
      <c r="B13" s="2" t="s">
        <v>3</v>
      </c>
      <c r="C13" s="2"/>
      <c r="D13" s="2">
        <v>9</v>
      </c>
      <c r="E13" s="2">
        <v>13</v>
      </c>
      <c r="F13" s="2">
        <v>20</v>
      </c>
      <c r="G13" s="2">
        <v>20</v>
      </c>
      <c r="H13" s="2">
        <v>23</v>
      </c>
      <c r="I13" s="2">
        <v>18</v>
      </c>
      <c r="J13" s="2">
        <v>16</v>
      </c>
      <c r="K13" s="2">
        <v>31</v>
      </c>
      <c r="L13" s="2">
        <v>22</v>
      </c>
      <c r="M13" s="2">
        <v>34</v>
      </c>
      <c r="N13" s="2">
        <v>30</v>
      </c>
      <c r="O13" s="2">
        <v>28</v>
      </c>
      <c r="P13" s="2">
        <f>12+16</f>
        <v>28</v>
      </c>
      <c r="Q13" s="2">
        <f>11+15</f>
        <v>26</v>
      </c>
      <c r="R13" s="2">
        <f>13+17</f>
        <v>30</v>
      </c>
      <c r="S13" s="2">
        <v>34</v>
      </c>
      <c r="T13" s="2">
        <v>35</v>
      </c>
      <c r="U13" s="2">
        <v>30</v>
      </c>
      <c r="V13" s="2">
        <v>37</v>
      </c>
      <c r="W13" s="2">
        <v>38</v>
      </c>
      <c r="X13" s="2">
        <v>45</v>
      </c>
      <c r="Y13" s="2">
        <v>53</v>
      </c>
      <c r="Z13" s="2">
        <v>42</v>
      </c>
      <c r="AA13" s="2">
        <v>56</v>
      </c>
      <c r="AB13" s="2">
        <f>52+1</f>
        <v>53</v>
      </c>
      <c r="AC13" s="2">
        <v>61</v>
      </c>
      <c r="AD13" s="2">
        <v>73</v>
      </c>
      <c r="AE13" s="2">
        <v>69</v>
      </c>
      <c r="AF13" s="23">
        <v>93</v>
      </c>
      <c r="AG13" s="23">
        <v>64</v>
      </c>
      <c r="AH13" s="23">
        <v>83</v>
      </c>
      <c r="AI13" s="23">
        <v>72</v>
      </c>
      <c r="AJ13" s="23">
        <v>83</v>
      </c>
      <c r="AK13" s="13"/>
    </row>
    <row r="14" spans="1:37">
      <c r="A14" s="12"/>
      <c r="B14" s="2" t="s">
        <v>33</v>
      </c>
      <c r="C14" s="2"/>
      <c r="D14" s="2">
        <f>517+644+107+204+12+27</f>
        <v>1511</v>
      </c>
      <c r="E14" s="2">
        <f>543+721+100+193+15+30</f>
        <v>1602</v>
      </c>
      <c r="F14" s="2">
        <f>632+738+147+233+14+29+11</f>
        <v>1804</v>
      </c>
      <c r="G14" s="2">
        <v>1796</v>
      </c>
      <c r="H14" s="2">
        <v>1893</v>
      </c>
      <c r="I14" s="2">
        <v>1951</v>
      </c>
      <c r="J14" s="2">
        <f>610+874+126+276+16+37</f>
        <v>1939</v>
      </c>
      <c r="K14" s="2">
        <f>609+916+144+305+9+5+33</f>
        <v>2021</v>
      </c>
      <c r="L14" s="2">
        <f>733+1131</f>
        <v>1864</v>
      </c>
      <c r="M14" s="2">
        <f>665+1087</f>
        <v>1752</v>
      </c>
      <c r="N14" s="2">
        <f>687+1219</f>
        <v>1906</v>
      </c>
      <c r="O14" s="2">
        <f>669+1179</f>
        <v>1848</v>
      </c>
      <c r="P14" s="2">
        <f>694+1212</f>
        <v>1906</v>
      </c>
      <c r="Q14" s="2">
        <f>638+1155</f>
        <v>1793</v>
      </c>
      <c r="R14" s="2">
        <f>687+1201</f>
        <v>1888</v>
      </c>
      <c r="S14" s="2">
        <v>2034</v>
      </c>
      <c r="T14" s="2">
        <v>1980</v>
      </c>
      <c r="U14" s="2">
        <v>2072</v>
      </c>
      <c r="V14" s="2">
        <v>2139</v>
      </c>
      <c r="W14" s="2">
        <v>2124</v>
      </c>
      <c r="X14" s="2">
        <v>2116</v>
      </c>
      <c r="Y14" s="2">
        <v>2042</v>
      </c>
      <c r="Z14" s="2">
        <v>2044</v>
      </c>
      <c r="AA14" s="2">
        <v>2018</v>
      </c>
      <c r="AB14" s="2">
        <v>2127</v>
      </c>
      <c r="AC14" s="2">
        <v>2066</v>
      </c>
      <c r="AD14" s="2">
        <v>2053</v>
      </c>
      <c r="AE14" s="2">
        <v>2068</v>
      </c>
      <c r="AF14" s="23">
        <v>2155</v>
      </c>
      <c r="AG14" s="23">
        <v>2234</v>
      </c>
      <c r="AH14" s="23">
        <v>2110</v>
      </c>
      <c r="AI14" s="23">
        <v>2060</v>
      </c>
      <c r="AJ14" s="23">
        <v>1975</v>
      </c>
      <c r="AK14" s="13"/>
    </row>
    <row r="15" spans="1:37">
      <c r="A15" s="12"/>
      <c r="B15" s="2" t="s">
        <v>34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v>1</v>
      </c>
      <c r="AB15" s="2">
        <v>7</v>
      </c>
      <c r="AC15" s="2">
        <v>14</v>
      </c>
      <c r="AD15" s="2">
        <v>20</v>
      </c>
      <c r="AE15" s="2">
        <v>23</v>
      </c>
      <c r="AF15" s="23">
        <v>34</v>
      </c>
      <c r="AG15" s="23">
        <v>57</v>
      </c>
      <c r="AH15" s="23">
        <v>56</v>
      </c>
      <c r="AI15" s="23">
        <v>76</v>
      </c>
      <c r="AJ15" s="23">
        <v>63</v>
      </c>
      <c r="AK15" s="13"/>
    </row>
    <row r="16" spans="1:37">
      <c r="A16" s="12"/>
      <c r="B16" s="2" t="s">
        <v>4</v>
      </c>
      <c r="C16" s="2"/>
      <c r="D16" s="2">
        <v>0</v>
      </c>
      <c r="E16" s="2">
        <v>0</v>
      </c>
      <c r="F16" s="2">
        <v>0</v>
      </c>
      <c r="G16" s="2">
        <v>2</v>
      </c>
      <c r="H16" s="2">
        <v>9</v>
      </c>
      <c r="I16" s="2">
        <v>6</v>
      </c>
      <c r="J16" s="2">
        <v>30</v>
      </c>
      <c r="K16" s="2">
        <f>21+23+9</f>
        <v>53</v>
      </c>
      <c r="L16" s="2">
        <f>28+112</f>
        <v>140</v>
      </c>
      <c r="M16" s="2">
        <v>166</v>
      </c>
      <c r="N16" s="2">
        <f>36+123</f>
        <v>159</v>
      </c>
      <c r="O16" s="2">
        <v>124</v>
      </c>
      <c r="P16" s="2">
        <f>24+67</f>
        <v>91</v>
      </c>
      <c r="Q16" s="2">
        <f>36+37</f>
        <v>73</v>
      </c>
      <c r="R16" s="2">
        <f>48+58</f>
        <v>106</v>
      </c>
      <c r="S16" s="2">
        <v>113</v>
      </c>
      <c r="T16" s="2">
        <v>138</v>
      </c>
      <c r="U16" s="2">
        <v>142</v>
      </c>
      <c r="V16" s="2">
        <v>149</v>
      </c>
      <c r="W16" s="2">
        <v>179</v>
      </c>
      <c r="X16" s="2">
        <v>234</v>
      </c>
      <c r="Y16" s="2">
        <v>265</v>
      </c>
      <c r="Z16" s="2">
        <v>282</v>
      </c>
      <c r="AA16" s="2">
        <v>317</v>
      </c>
      <c r="AB16" s="2">
        <v>320</v>
      </c>
      <c r="AC16" s="2">
        <v>279</v>
      </c>
      <c r="AD16" s="2">
        <v>240</v>
      </c>
      <c r="AE16" s="2">
        <v>233</v>
      </c>
      <c r="AF16" s="23">
        <v>208</v>
      </c>
      <c r="AG16" s="23">
        <v>191</v>
      </c>
      <c r="AH16" s="23">
        <v>156</v>
      </c>
      <c r="AI16" s="23">
        <v>140</v>
      </c>
      <c r="AJ16" s="23">
        <v>133</v>
      </c>
      <c r="AK16" s="13"/>
    </row>
    <row r="17" spans="1:37" s="4" customFormat="1" ht="12.75" thickBot="1">
      <c r="A17" s="14"/>
      <c r="B17" s="3" t="s">
        <v>5</v>
      </c>
      <c r="C17" s="3"/>
      <c r="D17" s="6">
        <v>1662</v>
      </c>
      <c r="E17" s="6">
        <v>1769</v>
      </c>
      <c r="F17" s="6">
        <v>2032</v>
      </c>
      <c r="G17" s="6">
        <v>2033</v>
      </c>
      <c r="H17" s="6">
        <v>2168</v>
      </c>
      <c r="I17" s="6">
        <v>2219</v>
      </c>
      <c r="J17" s="6">
        <v>2212</v>
      </c>
      <c r="K17" s="6">
        <v>2374</v>
      </c>
      <c r="L17" s="6">
        <v>2263</v>
      </c>
      <c r="M17" s="6">
        <v>2249</v>
      </c>
      <c r="N17" s="6">
        <v>2410</v>
      </c>
      <c r="O17" s="6">
        <v>2298</v>
      </c>
      <c r="P17" s="6">
        <f t="shared" ref="P17:AJ17" si="0">SUM(P9:P16)</f>
        <v>2392</v>
      </c>
      <c r="Q17" s="6">
        <f t="shared" si="0"/>
        <v>2325</v>
      </c>
      <c r="R17" s="6">
        <f t="shared" si="0"/>
        <v>2456</v>
      </c>
      <c r="S17" s="6">
        <f t="shared" si="0"/>
        <v>2675</v>
      </c>
      <c r="T17" s="6">
        <f t="shared" si="0"/>
        <v>2646</v>
      </c>
      <c r="U17" s="6">
        <f t="shared" si="0"/>
        <v>2736</v>
      </c>
      <c r="V17" s="6">
        <f t="shared" si="0"/>
        <v>2864</v>
      </c>
      <c r="W17" s="6">
        <f t="shared" si="0"/>
        <v>2833</v>
      </c>
      <c r="X17" s="6">
        <f>SUM(X9:X16)</f>
        <v>2963</v>
      </c>
      <c r="Y17" s="6">
        <f>SUM(Y9:Y16)</f>
        <v>2937</v>
      </c>
      <c r="Z17" s="6">
        <f>SUM(Z9:Z16)</f>
        <v>3018</v>
      </c>
      <c r="AA17" s="6">
        <f>SUM(AA9:AA16)</f>
        <v>2999</v>
      </c>
      <c r="AB17" s="6">
        <f t="shared" ref="AB17" si="1">SUM(AB9:AB16)</f>
        <v>3147</v>
      </c>
      <c r="AC17" s="6">
        <f t="shared" ref="AC17" si="2">SUM(AC9:AC16)</f>
        <v>3078</v>
      </c>
      <c r="AD17" s="6">
        <f t="shared" ref="AD17" si="3">SUM(AD9:AD16)</f>
        <v>3064</v>
      </c>
      <c r="AE17" s="6">
        <f t="shared" ref="AE17" si="4">SUM(AE9:AE16)</f>
        <v>3090</v>
      </c>
      <c r="AF17" s="6">
        <f t="shared" ref="AF17" si="5">SUM(AF9:AF16)</f>
        <v>3267</v>
      </c>
      <c r="AG17" s="6">
        <f t="shared" ref="AG17" si="6">SUM(AG9:AG16)</f>
        <v>3344</v>
      </c>
      <c r="AH17" s="6">
        <f t="shared" ref="AH17" si="7">SUM(AH9:AH16)</f>
        <v>3223</v>
      </c>
      <c r="AI17" s="6">
        <f t="shared" ref="AI17" si="8">SUM(AI9:AI16)</f>
        <v>3098</v>
      </c>
      <c r="AJ17" s="6">
        <f t="shared" si="0"/>
        <v>2993</v>
      </c>
      <c r="AK17" s="15"/>
    </row>
    <row r="18" spans="1:37" s="4" customFormat="1" ht="12.75" thickTop="1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15"/>
    </row>
    <row r="19" spans="1:37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K19" s="13"/>
    </row>
    <row r="20" spans="1:37">
      <c r="A20" s="12"/>
      <c r="B20" s="18" t="s">
        <v>44</v>
      </c>
      <c r="C20" s="1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K20" s="13"/>
    </row>
    <row r="21" spans="1:37">
      <c r="A21" s="12"/>
      <c r="B21" s="18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K21" s="13"/>
    </row>
    <row r="22" spans="1:37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K22" s="13"/>
    </row>
    <row r="23" spans="1:37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K23" s="13"/>
    </row>
    <row r="24" spans="1:37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K24" s="13"/>
    </row>
    <row r="25" spans="1:37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K25" s="13"/>
    </row>
    <row r="26" spans="1:37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K26" s="13"/>
    </row>
    <row r="27" spans="1:37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K27" s="13"/>
    </row>
    <row r="28" spans="1:37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K28" s="13"/>
    </row>
    <row r="29" spans="1:37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K29" s="13"/>
    </row>
    <row r="30" spans="1:37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K30" s="13"/>
    </row>
    <row r="31" spans="1:37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K31" s="13"/>
    </row>
    <row r="32" spans="1:37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K32" s="13"/>
    </row>
    <row r="33" spans="1:37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K33" s="13"/>
    </row>
    <row r="34" spans="1:37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K34" s="13"/>
    </row>
    <row r="35" spans="1:37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K35" s="13"/>
    </row>
    <row r="36" spans="1:37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K36" s="13"/>
    </row>
    <row r="37" spans="1:37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K37" s="13"/>
    </row>
    <row r="38" spans="1:37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K38" s="13"/>
    </row>
    <row r="39" spans="1:37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K39" s="13"/>
    </row>
    <row r="40" spans="1:37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K40" s="13"/>
    </row>
    <row r="41" spans="1:37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K41" s="13"/>
    </row>
    <row r="42" spans="1:37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K42" s="13"/>
    </row>
    <row r="43" spans="1:37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K43" s="13"/>
    </row>
    <row r="44" spans="1:37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K44" s="13"/>
    </row>
    <row r="45" spans="1:37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K45" s="13"/>
    </row>
    <row r="46" spans="1:37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K46" s="13"/>
    </row>
    <row r="47" spans="1:37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K47" s="13"/>
    </row>
    <row r="48" spans="1:37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K48" s="13"/>
    </row>
    <row r="49" spans="1:37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K49" s="13"/>
    </row>
    <row r="50" spans="1:37">
      <c r="A50" s="16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17"/>
    </row>
  </sheetData>
  <phoneticPr fontId="0" type="noConversion"/>
  <printOptions horizontalCentered="1"/>
  <pageMargins left="0.25" right="0.25" top="0.5" bottom="0.5" header="0" footer="0.22"/>
  <pageSetup orientation="portrait" r:id="rId1"/>
  <headerFooter alignWithMargins="0">
    <oddFooter>&amp;L&amp;"Times New Roman,Regular"UMSL Fact Book&amp;C&amp;"Times New Roman,Regular"&amp;A&amp;R&amp;"Times New Roman,Regular"Last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degrees_awarded_ethnicity</vt:lpstr>
      <vt:lpstr>degrees_awarded_ethnicity!Print_Area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2019-12-13T21:32:42Z</cp:lastPrinted>
  <dcterms:created xsi:type="dcterms:W3CDTF">1999-04-08T18:57:01Z</dcterms:created>
  <dcterms:modified xsi:type="dcterms:W3CDTF">2019-12-13T21:32:48Z</dcterms:modified>
</cp:coreProperties>
</file>